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0" yWindow="0" windowWidth="14670" windowHeight="7545" activeTab="1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H11" i="1" l="1"/>
  <c r="J11" i="1" s="1"/>
  <c r="AS2" i="3"/>
  <c r="AQ2" i="3"/>
  <c r="AP2" i="3"/>
  <c r="AO2" i="3"/>
  <c r="AM2" i="3"/>
  <c r="AL2" i="3"/>
  <c r="AK2" i="3"/>
  <c r="AJ2" i="3"/>
  <c r="AI2" i="3"/>
  <c r="AH2" i="3"/>
  <c r="AG2" i="3"/>
  <c r="AF2" i="3"/>
  <c r="AE2" i="3"/>
  <c r="AC2" i="3"/>
  <c r="AB2" i="3"/>
  <c r="AA2" i="3"/>
  <c r="Z2" i="3"/>
  <c r="G2" i="3"/>
  <c r="H9" i="1"/>
  <c r="A3" i="1"/>
  <c r="B37" i="2"/>
  <c r="AR2" i="3" s="1"/>
  <c r="B33" i="2"/>
  <c r="AN2" i="3" s="1"/>
  <c r="B23" i="2"/>
  <c r="AD2" i="3" s="1"/>
  <c r="B18" i="2"/>
  <c r="Y2" i="3" s="1"/>
  <c r="F12" i="1" l="1"/>
  <c r="E2" i="3"/>
  <c r="D2" i="3"/>
  <c r="C2" i="3"/>
  <c r="K2" i="3"/>
  <c r="J2" i="3"/>
  <c r="I2" i="3"/>
  <c r="H2" i="3"/>
  <c r="F2" i="3"/>
  <c r="X2" i="3"/>
  <c r="W2" i="3"/>
  <c r="V2" i="3"/>
  <c r="U2" i="3"/>
  <c r="S2" i="3"/>
  <c r="R2" i="3"/>
  <c r="Q2" i="3"/>
  <c r="M2" i="3"/>
  <c r="L2" i="3"/>
  <c r="B2" i="3"/>
  <c r="H30" i="1"/>
  <c r="J30" i="1" s="1"/>
  <c r="H29" i="1"/>
  <c r="AU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B13" i="2"/>
  <c r="T2" i="3" s="1"/>
  <c r="B9" i="2"/>
  <c r="B7" i="2"/>
  <c r="N2" i="3" s="1"/>
  <c r="B8" i="2" l="1"/>
  <c r="B39" i="2" s="1"/>
  <c r="P2" i="3"/>
  <c r="AW2" i="3" s="1"/>
  <c r="I9" i="1"/>
  <c r="A23" i="1"/>
  <c r="J6" i="1"/>
  <c r="H21" i="1"/>
  <c r="H35" i="1" s="1"/>
  <c r="A22" i="1" s="1"/>
  <c r="F10" i="1"/>
  <c r="C7" i="2"/>
  <c r="I17" i="1"/>
  <c r="J17" i="1" s="1"/>
  <c r="B4" i="2"/>
  <c r="A2" i="3" s="1"/>
  <c r="B3" i="2"/>
  <c r="L1" i="1"/>
  <c r="F13" i="1" l="1"/>
  <c r="D13" i="1" s="1"/>
  <c r="AT2" i="3"/>
  <c r="O2" i="3"/>
  <c r="AV2" i="3" s="1"/>
  <c r="F11" i="1"/>
  <c r="C8" i="2"/>
  <c r="C9" i="2" s="1"/>
  <c r="A24" i="1" s="1"/>
  <c r="A21" i="1"/>
  <c r="I21" i="1"/>
  <c r="I35" i="1" s="1"/>
  <c r="J35" i="1" s="1"/>
  <c r="A20" i="1" s="1"/>
  <c r="M1" i="1"/>
  <c r="L2" i="1" s="1"/>
  <c r="J21" i="1" l="1"/>
</calcChain>
</file>

<file path=xl/sharedStrings.xml><?xml version="1.0" encoding="utf-8"?>
<sst xmlns="http://schemas.openxmlformats.org/spreadsheetml/2006/main" count="124" uniqueCount="84">
  <si>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</si>
  <si>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</si>
  <si>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</si>
  <si>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</si>
  <si>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</si>
  <si>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</si>
  <si>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</si>
  <si>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</si>
  <si>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</si>
  <si>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</si>
  <si>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</si>
  <si>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</si>
  <si>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</si>
  <si>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</si>
  <si>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</si>
  <si>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</si>
  <si>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</si>
  <si>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Ostali rashodi za zaposlene (božićnica, regres, darovi, nagrade…)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</si>
  <si>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</si>
  <si>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</si>
  <si>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</si>
  <si>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</si>
  <si>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</si>
  <si>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</si>
  <si>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</si>
  <si>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</si>
  <si>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</si>
  <si>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</si>
  <si>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</si>
  <si>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</si>
  <si>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</si>
  <si>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</si>
  <si>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</si>
  <si>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</si>
  <si>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</si>
  <si>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</si>
  <si>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</si>
  <si>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</si>
  <si>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</si>
  <si>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</si>
  <si>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</si>
  <si>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</si>
  <si>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</si>
  <si>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</si>
  <si>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</si>
  <si>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</si>
  <si>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</si>
  <si>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</si>
  <si>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</si>
  <si>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</si>
  <si>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</si>
  <si>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</si>
  <si>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</si>
  <si>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</si>
  <si>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</si>
  <si>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</si>
  <si>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</si>
  <si>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</si>
  <si>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</si>
  <si>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</si>
  <si>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Ukupni rashodi</t>
  </si>
  <si>
    <t>1.-12.</t>
  </si>
  <si>
    <t>Podaci iz obrasca POV-GOD</t>
  </si>
  <si>
    <t>Prosječan br. zaposl.</t>
  </si>
  <si>
    <t>Ukupni prihodi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</si>
  <si>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</si>
  <si>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</si>
  <si>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</si>
  <si>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</si>
  <si>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</si>
  <si>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</si>
  <si>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</si>
  <si>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</si>
  <si>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</si>
  <si>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</si>
  <si>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ZADARSKA ŽUPANIJA</t>
  </si>
  <si>
    <t>ZADAR, BOŽIDARA PETRANOVIĆA 8</t>
  </si>
  <si>
    <t>56204655363</t>
  </si>
  <si>
    <t>2020</t>
  </si>
  <si>
    <t>BOŽIDAR LONGIN dipl. ing.</t>
  </si>
  <si>
    <t>ZADAR</t>
  </si>
  <si>
    <t>BIBIJANA BARIČEVIĆ</t>
  </si>
  <si>
    <t>023 350 306</t>
  </si>
  <si>
    <t>bibijana.baricevic@zadarska-zupanija.hr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</si>
</sst>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view="pageLayout" zoomScaleNormal="115" workbookViewId="0">
      <selection activeCell="B17" sqref="B17:G17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44390.364707523149</v>
      </c>
      <c r="M1" s="2">
        <f ca="1">L1</f>
        <v>44390.364707523149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46" t="str">
        <f>J3&amp;" "&amp;B11&amp;". godine"</f>
        <v>Godišnji izvještaj o utrošku sredstava doznačenih za razdoblje 1. siječnja do 31. prosinca 2020. godine</v>
      </c>
      <c r="B3" s="46"/>
      <c r="C3" s="46"/>
      <c r="D3" s="46"/>
      <c r="E3" s="46"/>
      <c r="F3" s="46"/>
      <c r="G3" s="46"/>
      <c r="J3" t="s">
        <v>67</v>
      </c>
      <c r="L3" s="2"/>
      <c r="M3" s="2"/>
    </row>
    <row r="4" spans="1:13" x14ac:dyDescent="0.25">
      <c r="L4" s="3"/>
      <c r="M4" s="2"/>
    </row>
    <row r="5" spans="1:13" x14ac:dyDescent="0.25">
      <c r="A5" s="39" t="s">
        <v>22</v>
      </c>
      <c r="B5" s="42"/>
      <c r="C5" s="42"/>
      <c r="D5" s="42"/>
      <c r="E5" s="42"/>
      <c r="F5" s="42"/>
      <c r="G5" s="40"/>
      <c r="H5" t="s">
        <v>25</v>
      </c>
      <c r="L5" s="3"/>
      <c r="M5" s="2"/>
    </row>
    <row r="6" spans="1:13" ht="30" customHeight="1" x14ac:dyDescent="0.25">
      <c r="A6" s="4" t="s">
        <v>23</v>
      </c>
      <c r="B6" s="36" t="s">
        <v>75</v>
      </c>
      <c r="C6" s="36"/>
      <c r="D6" s="36"/>
      <c r="E6" s="36"/>
      <c r="F6" s="36"/>
      <c r="G6" s="36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24</v>
      </c>
      <c r="B7" s="36" t="s">
        <v>76</v>
      </c>
      <c r="C7" s="36"/>
      <c r="D7" s="36"/>
      <c r="E7" s="36"/>
      <c r="F7" s="36"/>
      <c r="G7" s="36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47" t="s">
        <v>77</v>
      </c>
      <c r="C8" s="47"/>
      <c r="D8" s="48"/>
      <c r="E8" s="4" t="s">
        <v>3</v>
      </c>
      <c r="F8" s="49">
        <v>2585588</v>
      </c>
      <c r="G8" s="50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9" t="s">
        <v>4</v>
      </c>
      <c r="B9" s="40"/>
      <c r="D9" s="43" t="s">
        <v>62</v>
      </c>
      <c r="E9" s="43"/>
      <c r="F9" s="43"/>
      <c r="G9" s="43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61</v>
      </c>
      <c r="D10" s="4" t="s">
        <v>63</v>
      </c>
      <c r="E10" s="4"/>
      <c r="F10" s="32">
        <f>'POV-GOD'!B7</f>
        <v>109</v>
      </c>
      <c r="G10" s="32"/>
      <c r="L10" s="3"/>
    </row>
    <row r="11" spans="1:13" x14ac:dyDescent="0.25">
      <c r="A11" s="4" t="s">
        <v>5</v>
      </c>
      <c r="B11" s="15" t="s">
        <v>78</v>
      </c>
      <c r="D11" s="4" t="s">
        <v>30</v>
      </c>
      <c r="E11" s="4"/>
      <c r="F11" s="33">
        <f>'POV-GOD'!B8</f>
        <v>16420740.960000003</v>
      </c>
      <c r="G11" s="33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68</v>
      </c>
      <c r="E12" s="4"/>
      <c r="F12" s="33">
        <f>'POV-GOD'!B37</f>
        <v>17000000</v>
      </c>
      <c r="G12" s="33"/>
      <c r="J12" t="s">
        <v>69</v>
      </c>
      <c r="L12" s="3"/>
    </row>
    <row r="13" spans="1:13" x14ac:dyDescent="0.25">
      <c r="A13" s="28"/>
      <c r="B13" s="29"/>
      <c r="D13" s="44" t="str">
        <f>IF(F13=0,J12,IF(F13&gt;0,J13,J14))</f>
        <v>Višak</v>
      </c>
      <c r="E13" s="45"/>
      <c r="F13" s="33">
        <f>'POV-GOD'!B39</f>
        <v>579259.03999999724</v>
      </c>
      <c r="G13" s="33"/>
      <c r="J13" t="s">
        <v>70</v>
      </c>
      <c r="L13" s="3"/>
    </row>
    <row r="14" spans="1:13" x14ac:dyDescent="0.25">
      <c r="A14" s="39" t="s">
        <v>26</v>
      </c>
      <c r="B14" s="42"/>
      <c r="C14" s="42"/>
      <c r="D14" s="42"/>
      <c r="E14" s="42"/>
      <c r="F14" s="42"/>
      <c r="G14" s="40"/>
      <c r="H14" t="str">
        <f>IF(B11="",1,"")</f>
        <v/>
      </c>
      <c r="J14" t="s">
        <v>71</v>
      </c>
      <c r="L14" s="3"/>
    </row>
    <row r="15" spans="1:13" x14ac:dyDescent="0.25">
      <c r="A15" s="4" t="s">
        <v>18</v>
      </c>
      <c r="B15" s="36" t="s">
        <v>81</v>
      </c>
      <c r="C15" s="36"/>
      <c r="D15" s="36"/>
      <c r="E15" s="36"/>
      <c r="F15" s="36"/>
      <c r="G15" s="36"/>
      <c r="L15" s="3"/>
    </row>
    <row r="16" spans="1:13" x14ac:dyDescent="0.25">
      <c r="A16" s="4" t="s">
        <v>19</v>
      </c>
      <c r="B16" s="34" t="s">
        <v>82</v>
      </c>
      <c r="C16" s="34"/>
      <c r="D16" s="34"/>
      <c r="E16" s="34"/>
      <c r="F16" s="34"/>
      <c r="G16" s="34"/>
      <c r="L16" s="3"/>
    </row>
    <row r="17" spans="1:12" x14ac:dyDescent="0.25">
      <c r="A17" s="4" t="s">
        <v>20</v>
      </c>
      <c r="B17" s="35" t="s">
        <v>83</v>
      </c>
      <c r="C17" s="36"/>
      <c r="D17" s="36"/>
      <c r="E17" s="36"/>
      <c r="F17" s="36"/>
      <c r="G17" s="36"/>
      <c r="H17" t="str">
        <f>IF(B15="",1,"")</f>
        <v/>
      </c>
      <c r="I17" s="41">
        <f>SUM(H17:H20)</f>
        <v>0</v>
      </c>
      <c r="J17" t="str">
        <f>IF(I17&gt;0,"Kontakt podaci ;","")</f>
        <v/>
      </c>
      <c r="L17" s="3"/>
    </row>
    <row r="18" spans="1:12" x14ac:dyDescent="0.25">
      <c r="A18" s="4" t="s">
        <v>21</v>
      </c>
      <c r="B18" s="36" t="s">
        <v>79</v>
      </c>
      <c r="C18" s="36"/>
      <c r="D18" s="36"/>
      <c r="E18" s="36"/>
      <c r="F18" s="36"/>
      <c r="G18" s="36"/>
      <c r="H18" t="str">
        <f>IF(B16="",1,"")</f>
        <v/>
      </c>
      <c r="I18" s="41"/>
      <c r="L18" s="3"/>
    </row>
    <row r="19" spans="1:12" x14ac:dyDescent="0.25">
      <c r="H19" t="str">
        <f>IF(B17="",1,"")</f>
        <v/>
      </c>
      <c r="I19" s="41"/>
    </row>
    <row r="20" spans="1:12" x14ac:dyDescent="0.25">
      <c r="A20" s="14" t="str">
        <f>IF(J35&gt;0,"UPOZORENJE:","")</f>
        <v/>
      </c>
      <c r="H20" s="11" t="str">
        <f>IF(B18="",1,"")</f>
        <v/>
      </c>
      <c r="I20" s="30"/>
    </row>
    <row r="21" spans="1:12" x14ac:dyDescent="0.25">
      <c r="A21" s="13" t="str">
        <f>IF(H35&gt;0,"Obvezna polja referentne stranice nisu popunjena","")</f>
        <v/>
      </c>
      <c r="H21" s="12">
        <f>SUM(H6:H20)</f>
        <v>0</v>
      </c>
      <c r="I21" s="12">
        <f>SUM(I6:I20)</f>
        <v>0</v>
      </c>
      <c r="J21">
        <f>SUM(H21:I21)</f>
        <v>0</v>
      </c>
    </row>
    <row r="22" spans="1:12" x14ac:dyDescent="0.25">
      <c r="A22" s="13" t="str">
        <f>IF(H35&gt;0,"("&amp;J6&amp;J7&amp;J8&amp;J9&amp;J11&amp;J17&amp;J29&amp;J30&amp;")","")</f>
        <v/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IF('POV-GOD'!C9=1,"U obrascu POV-ZAP nisu upisani podaci o broju zaposlenih ili utrošenim sredstvima","")</f>
        <v/>
      </c>
    </row>
    <row r="27" spans="1:12" x14ac:dyDescent="0.25">
      <c r="A27" t="s">
        <v>27</v>
      </c>
      <c r="B27" s="37">
        <v>44225</v>
      </c>
      <c r="C27" s="37"/>
      <c r="D27" s="37"/>
      <c r="E27" s="19"/>
      <c r="F27" s="19"/>
      <c r="G27" s="19"/>
    </row>
    <row r="28" spans="1:12" x14ac:dyDescent="0.25">
      <c r="A28" t="s">
        <v>28</v>
      </c>
      <c r="B28" s="38" t="s">
        <v>80</v>
      </c>
      <c r="C28" s="38"/>
      <c r="D28" s="38"/>
      <c r="E28" s="20"/>
      <c r="F28" s="20"/>
      <c r="G28" s="20"/>
    </row>
    <row r="29" spans="1:12" x14ac:dyDescent="0.25">
      <c r="H29" s="11" t="str">
        <f>IF(B27="",1,"")</f>
        <v/>
      </c>
      <c r="J29" t="str">
        <f>IF(H29=1,"Datum; ","")</f>
        <v/>
      </c>
    </row>
    <row r="30" spans="1:12" x14ac:dyDescent="0.25">
      <c r="H30" s="11" t="str">
        <f>IF(B28="",1,"")</f>
        <v/>
      </c>
      <c r="J30" t="str">
        <f>IF(H30=1,"Mjesto","")</f>
        <v/>
      </c>
    </row>
    <row r="32" spans="1:12" x14ac:dyDescent="0.25">
      <c r="C32" s="30"/>
      <c r="D32" s="30"/>
      <c r="E32" s="30"/>
      <c r="F32" s="30"/>
      <c r="G32" s="30"/>
    </row>
    <row r="33" spans="3:10" ht="17.25" x14ac:dyDescent="0.25">
      <c r="C33" s="31" t="s">
        <v>29</v>
      </c>
      <c r="D33" s="31"/>
      <c r="E33" s="31"/>
      <c r="F33" s="31"/>
      <c r="G33" s="31"/>
    </row>
    <row r="35" spans="3:10" x14ac:dyDescent="0.25">
      <c r="H35">
        <f>SUM(H6:H34)</f>
        <v>0</v>
      </c>
      <c r="I35">
        <f>SUM(I6:I34)</f>
        <v>0</v>
      </c>
      <c r="J35">
        <f>SUM(H35:I35)</f>
        <v>0</v>
      </c>
    </row>
  </sheetData>
  <sheetProtection password="CAB4" sheet="1" objects="1" scenarios="1" selectLockedCells="1"/>
  <mergeCells count="23">
    <mergeCell ref="A3:G3"/>
    <mergeCell ref="B6:G6"/>
    <mergeCell ref="B7:G7"/>
    <mergeCell ref="B8:D8"/>
    <mergeCell ref="A5:G5"/>
    <mergeCell ref="F8:G8"/>
    <mergeCell ref="A9:B9"/>
    <mergeCell ref="I17:I20"/>
    <mergeCell ref="A14:G14"/>
    <mergeCell ref="D9:G9"/>
    <mergeCell ref="B15:G15"/>
    <mergeCell ref="F12:G12"/>
    <mergeCell ref="F13:G13"/>
    <mergeCell ref="D13:E13"/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9"/>
  <sheetViews>
    <sheetView showGridLines="0" showRowColHeaders="0" tabSelected="1" showRuler="0" view="pageLayout" zoomScaleNormal="100" workbookViewId="0">
      <selection activeCell="B19" sqref="B19"/>
    </sheetView>
  </sheetViews>
  <sheetFormatPr defaultRowHeight="15" x14ac:dyDescent="0.25"/>
  <cols>
    <col min="1" max="1" width="54.7109375" customWidth="1"/>
    <col min="2" max="2" width="36.42578125" customWidth="1"/>
    <col min="3" max="3" width="0" hidden="1" customWidth="1"/>
  </cols>
  <sheetData>
    <row r="3" spans="1:3" ht="45" customHeight="1" x14ac:dyDescent="0.25">
      <c r="A3" s="4" t="s">
        <v>1</v>
      </c>
      <c r="B3" s="9" t="str">
        <f>'Referentna stranica'!B6</f>
        <v>ZADARSKA ŽUPANIJA</v>
      </c>
    </row>
    <row r="4" spans="1:3" ht="19.5" customHeight="1" x14ac:dyDescent="0.25">
      <c r="A4" s="4" t="s">
        <v>8</v>
      </c>
      <c r="B4" s="5" t="str">
        <f>'Referentna stranica'!B10&amp;"/"&amp;'Referentna stranica'!B11</f>
        <v>1.-12./2020</v>
      </c>
    </row>
    <row r="5" spans="1:3" ht="31.5" customHeight="1" x14ac:dyDescent="0.25">
      <c r="A5" s="6" t="s">
        <v>73</v>
      </c>
      <c r="B5" s="16">
        <v>105</v>
      </c>
    </row>
    <row r="6" spans="1:3" ht="31.5" customHeight="1" x14ac:dyDescent="0.25">
      <c r="A6" s="6" t="s">
        <v>74</v>
      </c>
      <c r="B6" s="16">
        <v>4</v>
      </c>
    </row>
    <row r="7" spans="1:3" ht="43.5" customHeight="1" x14ac:dyDescent="0.25">
      <c r="A7" s="6" t="s">
        <v>40</v>
      </c>
      <c r="B7" s="7">
        <f>B5+B6</f>
        <v>109</v>
      </c>
      <c r="C7">
        <f>IF(B7&gt;0,1,0)</f>
        <v>1</v>
      </c>
    </row>
    <row r="8" spans="1:3" ht="19.5" customHeight="1" x14ac:dyDescent="0.25">
      <c r="A8" s="27" t="s">
        <v>60</v>
      </c>
      <c r="B8" s="26">
        <f>B9+B13+B18+B23+B33</f>
        <v>16420740.960000003</v>
      </c>
      <c r="C8">
        <f>IF(B8&gt;0,1,0)</f>
        <v>1</v>
      </c>
    </row>
    <row r="9" spans="1:3" ht="19.5" customHeight="1" x14ac:dyDescent="0.25">
      <c r="A9" s="4" t="s">
        <v>11</v>
      </c>
      <c r="B9" s="8">
        <f>SUM(B10:B12)</f>
        <v>13239105.680000002</v>
      </c>
      <c r="C9" s="12">
        <f>SUM(C7:C8)</f>
        <v>2</v>
      </c>
    </row>
    <row r="10" spans="1:3" ht="19.5" customHeight="1" x14ac:dyDescent="0.25">
      <c r="A10" s="4" t="s">
        <v>9</v>
      </c>
      <c r="B10" s="17">
        <v>10938286.65</v>
      </c>
    </row>
    <row r="11" spans="1:3" ht="19.5" customHeight="1" x14ac:dyDescent="0.25">
      <c r="A11" s="4" t="s">
        <v>10</v>
      </c>
      <c r="B11" s="17">
        <v>1809281.32</v>
      </c>
    </row>
    <row r="12" spans="1:3" ht="30" x14ac:dyDescent="0.25">
      <c r="A12" s="6" t="s">
        <v>17</v>
      </c>
      <c r="B12" s="17">
        <v>491537.71</v>
      </c>
    </row>
    <row r="13" spans="1:3" ht="19.5" customHeight="1" x14ac:dyDescent="0.25">
      <c r="A13" s="4" t="s">
        <v>12</v>
      </c>
      <c r="B13" s="8">
        <f>SUM(B14:B17)</f>
        <v>608648.26</v>
      </c>
    </row>
    <row r="14" spans="1:3" ht="19.5" customHeight="1" x14ac:dyDescent="0.25">
      <c r="A14" s="4" t="s">
        <v>13</v>
      </c>
      <c r="B14" s="17">
        <v>3285.9</v>
      </c>
    </row>
    <row r="15" spans="1:3" ht="19.5" customHeight="1" x14ac:dyDescent="0.25">
      <c r="A15" s="4" t="s">
        <v>14</v>
      </c>
      <c r="B15" s="17">
        <v>593942.82999999996</v>
      </c>
    </row>
    <row r="16" spans="1:3" ht="19.5" customHeight="1" x14ac:dyDescent="0.25">
      <c r="A16" s="4" t="s">
        <v>15</v>
      </c>
      <c r="B16" s="17">
        <v>9500</v>
      </c>
    </row>
    <row r="17" spans="1:2" ht="19.5" customHeight="1" x14ac:dyDescent="0.25">
      <c r="A17" s="4" t="s">
        <v>16</v>
      </c>
      <c r="B17" s="17">
        <v>1919.53</v>
      </c>
    </row>
    <row r="18" spans="1:2" x14ac:dyDescent="0.25">
      <c r="A18" s="4" t="s">
        <v>41</v>
      </c>
      <c r="B18" s="8">
        <f>SUM(B19:B22)</f>
        <v>599735.83000000007</v>
      </c>
    </row>
    <row r="19" spans="1:2" x14ac:dyDescent="0.25">
      <c r="A19" s="4" t="s">
        <v>42</v>
      </c>
      <c r="B19" s="17">
        <v>308215.34999999998</v>
      </c>
    </row>
    <row r="20" spans="1:2" x14ac:dyDescent="0.25">
      <c r="A20" s="4" t="s">
        <v>43</v>
      </c>
      <c r="B20" s="17">
        <v>8507.82</v>
      </c>
    </row>
    <row r="21" spans="1:2" x14ac:dyDescent="0.25">
      <c r="A21" s="4" t="s">
        <v>44</v>
      </c>
      <c r="B21" s="17">
        <v>271151.86</v>
      </c>
    </row>
    <row r="22" spans="1:2" x14ac:dyDescent="0.25">
      <c r="A22" s="4" t="s">
        <v>47</v>
      </c>
      <c r="B22" s="17">
        <v>11860.8</v>
      </c>
    </row>
    <row r="23" spans="1:2" x14ac:dyDescent="0.25">
      <c r="A23" s="4" t="s">
        <v>45</v>
      </c>
      <c r="B23" s="8">
        <f>SUM(B24:C32)</f>
        <v>1831605.98</v>
      </c>
    </row>
    <row r="24" spans="1:2" x14ac:dyDescent="0.25">
      <c r="A24" s="4" t="s">
        <v>46</v>
      </c>
      <c r="B24" s="17">
        <v>648883.04</v>
      </c>
    </row>
    <row r="25" spans="1:2" x14ac:dyDescent="0.25">
      <c r="A25" s="4" t="s">
        <v>48</v>
      </c>
      <c r="B25" s="17">
        <v>279096.88</v>
      </c>
    </row>
    <row r="26" spans="1:2" x14ac:dyDescent="0.25">
      <c r="A26" s="4" t="s">
        <v>49</v>
      </c>
      <c r="B26" s="17">
        <v>0</v>
      </c>
    </row>
    <row r="27" spans="1:2" x14ac:dyDescent="0.25">
      <c r="A27" s="4" t="s">
        <v>50</v>
      </c>
      <c r="B27" s="17">
        <v>95908.25</v>
      </c>
    </row>
    <row r="28" spans="1:2" x14ac:dyDescent="0.25">
      <c r="A28" s="4" t="s">
        <v>51</v>
      </c>
      <c r="B28" s="17">
        <v>241494.19</v>
      </c>
    </row>
    <row r="29" spans="1:2" x14ac:dyDescent="0.25">
      <c r="A29" s="4" t="s">
        <v>52</v>
      </c>
      <c r="B29" s="17">
        <v>0</v>
      </c>
    </row>
    <row r="30" spans="1:2" x14ac:dyDescent="0.25">
      <c r="A30" s="4" t="s">
        <v>53</v>
      </c>
      <c r="B30" s="17">
        <v>50042.39</v>
      </c>
    </row>
    <row r="31" spans="1:2" x14ac:dyDescent="0.25">
      <c r="A31" s="4" t="s">
        <v>54</v>
      </c>
      <c r="B31" s="17">
        <v>111759.24</v>
      </c>
    </row>
    <row r="32" spans="1:2" x14ac:dyDescent="0.25">
      <c r="A32" s="4" t="s">
        <v>55</v>
      </c>
      <c r="B32" s="17">
        <v>404421.99</v>
      </c>
    </row>
    <row r="33" spans="1:2" x14ac:dyDescent="0.25">
      <c r="A33" s="4" t="s">
        <v>56</v>
      </c>
      <c r="B33" s="8">
        <f>SUM(B34:B36)</f>
        <v>141645.21000000002</v>
      </c>
    </row>
    <row r="34" spans="1:2" x14ac:dyDescent="0.25">
      <c r="A34" s="4" t="s">
        <v>57</v>
      </c>
      <c r="B34" s="17">
        <v>109957.71</v>
      </c>
    </row>
    <row r="35" spans="1:2" x14ac:dyDescent="0.25">
      <c r="A35" s="4" t="s">
        <v>58</v>
      </c>
      <c r="B35" s="17">
        <v>0</v>
      </c>
    </row>
    <row r="36" spans="1:2" x14ac:dyDescent="0.25">
      <c r="A36" s="4" t="s">
        <v>59</v>
      </c>
      <c r="B36" s="17">
        <v>31687.5</v>
      </c>
    </row>
    <row r="37" spans="1:2" ht="19.5" customHeight="1" x14ac:dyDescent="0.25">
      <c r="A37" s="27" t="s">
        <v>64</v>
      </c>
      <c r="B37" s="26">
        <f>B38</f>
        <v>17000000</v>
      </c>
    </row>
    <row r="38" spans="1:2" x14ac:dyDescent="0.25">
      <c r="A38" s="4" t="s">
        <v>65</v>
      </c>
      <c r="B38" s="17">
        <v>17000000</v>
      </c>
    </row>
    <row r="39" spans="1:2" ht="19.5" customHeight="1" x14ac:dyDescent="0.25">
      <c r="A39" s="27" t="s">
        <v>66</v>
      </c>
      <c r="B39" s="26">
        <f>B37-B8</f>
        <v>579259.03999999724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"/>
  <sheetViews>
    <sheetView topLeftCell="F1" zoomScaleNormal="100" workbookViewId="0">
      <selection activeCell="L2" sqref="L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19" width="15.5703125" customWidth="1"/>
    <col min="20" max="20" width="12.140625" bestFit="1" customWidth="1"/>
    <col min="21" max="21" width="9.85546875" bestFit="1" customWidth="1"/>
    <col min="22" max="22" width="14.7109375" bestFit="1" customWidth="1"/>
    <col min="23" max="23" width="12.42578125" bestFit="1" customWidth="1"/>
    <col min="24" max="24" width="14.85546875" bestFit="1" customWidth="1"/>
    <col min="25" max="46" width="14.85546875" customWidth="1"/>
  </cols>
  <sheetData>
    <row r="1" spans="1:49" s="18" customFormat="1" ht="150" x14ac:dyDescent="0.25">
      <c r="A1" s="9" t="s">
        <v>31</v>
      </c>
      <c r="B1" s="9" t="s">
        <v>37</v>
      </c>
      <c r="C1" s="9" t="s">
        <v>28</v>
      </c>
      <c r="D1" s="9" t="s">
        <v>23</v>
      </c>
      <c r="E1" s="9" t="s">
        <v>32</v>
      </c>
      <c r="F1" s="9" t="s">
        <v>2</v>
      </c>
      <c r="G1" s="9" t="s">
        <v>3</v>
      </c>
      <c r="H1" s="9" t="s">
        <v>33</v>
      </c>
      <c r="I1" s="9" t="s">
        <v>19</v>
      </c>
      <c r="J1" s="9" t="s">
        <v>34</v>
      </c>
      <c r="K1" s="9" t="s">
        <v>21</v>
      </c>
      <c r="L1" s="9" t="s">
        <v>73</v>
      </c>
      <c r="M1" s="9" t="s">
        <v>74</v>
      </c>
      <c r="N1" s="9" t="s">
        <v>72</v>
      </c>
      <c r="O1" s="9" t="s">
        <v>60</v>
      </c>
      <c r="P1" s="9" t="s">
        <v>11</v>
      </c>
      <c r="Q1" s="9" t="s">
        <v>9</v>
      </c>
      <c r="R1" s="9" t="s">
        <v>10</v>
      </c>
      <c r="S1" s="9" t="s">
        <v>35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41</v>
      </c>
      <c r="Z1" s="9" t="s">
        <v>42</v>
      </c>
      <c r="AA1" s="9" t="s">
        <v>43</v>
      </c>
      <c r="AB1" s="9" t="s">
        <v>44</v>
      </c>
      <c r="AC1" s="9" t="s">
        <v>47</v>
      </c>
      <c r="AD1" s="9" t="s">
        <v>45</v>
      </c>
      <c r="AE1" s="9" t="s">
        <v>46</v>
      </c>
      <c r="AF1" s="9" t="s">
        <v>48</v>
      </c>
      <c r="AG1" s="9" t="s">
        <v>49</v>
      </c>
      <c r="AH1" s="9" t="s">
        <v>50</v>
      </c>
      <c r="AI1" s="9" t="s">
        <v>51</v>
      </c>
      <c r="AJ1" s="9" t="s">
        <v>52</v>
      </c>
      <c r="AK1" s="9" t="s">
        <v>53</v>
      </c>
      <c r="AL1" s="9" t="s">
        <v>54</v>
      </c>
      <c r="AM1" s="9" t="s">
        <v>55</v>
      </c>
      <c r="AN1" s="9" t="s">
        <v>56</v>
      </c>
      <c r="AO1" s="9" t="s">
        <v>57</v>
      </c>
      <c r="AP1" s="9" t="s">
        <v>58</v>
      </c>
      <c r="AQ1" s="9" t="s">
        <v>59</v>
      </c>
      <c r="AR1" s="9" t="s">
        <v>64</v>
      </c>
      <c r="AS1" s="9" t="s">
        <v>65</v>
      </c>
      <c r="AT1" s="9" t="s">
        <v>66</v>
      </c>
      <c r="AU1" s="9" t="s">
        <v>36</v>
      </c>
      <c r="AV1" s="9" t="s">
        <v>38</v>
      </c>
      <c r="AW1" s="9" t="s">
        <v>39</v>
      </c>
    </row>
    <row r="2" spans="1:49" s="18" customFormat="1" ht="45" x14ac:dyDescent="0.25">
      <c r="A2" s="6" t="str">
        <f>'POV-GOD'!B4</f>
        <v>1.-12./2020</v>
      </c>
      <c r="B2" s="21">
        <f>'Referentna stranica'!B27:D27</f>
        <v>44225</v>
      </c>
      <c r="C2" s="6" t="str">
        <f>'Referentna stranica'!B28</f>
        <v>ZADAR</v>
      </c>
      <c r="D2" s="6" t="str">
        <f>'Referentna stranica'!B6</f>
        <v>ZADARSKA ŽUPANIJA</v>
      </c>
      <c r="E2" s="6" t="str">
        <f>'Referentna stranica'!B7</f>
        <v>ZADAR, BOŽIDARA PETRANOVIĆA 8</v>
      </c>
      <c r="F2" s="22" t="str">
        <f>'Referentna stranica'!B8</f>
        <v>56204655363</v>
      </c>
      <c r="G2" s="22">
        <f>'Referentna stranica'!F8</f>
        <v>2585588</v>
      </c>
      <c r="H2" s="6" t="str">
        <f>'Referentna stranica'!B15</f>
        <v>BIBIJANA BARIČEVIĆ</v>
      </c>
      <c r="I2" s="22" t="str">
        <f>'Referentna stranica'!B16</f>
        <v>023 350 306</v>
      </c>
      <c r="J2" s="6" t="str">
        <f>'Referentna stranica'!B17</f>
        <v>bibijana.baricevic@zadarska-zupanija.hr</v>
      </c>
      <c r="K2" s="6" t="str">
        <f>'Referentna stranica'!B18</f>
        <v>BOŽIDAR LONGIN dipl. ing.</v>
      </c>
      <c r="L2" s="23">
        <f>'POV-GOD'!B5</f>
        <v>105</v>
      </c>
      <c r="M2" s="23">
        <f>'POV-GOD'!B6</f>
        <v>4</v>
      </c>
      <c r="N2" s="23">
        <f>'POV-GOD'!B7</f>
        <v>109</v>
      </c>
      <c r="O2" s="24">
        <f>'POV-GOD'!B8</f>
        <v>16420740.960000003</v>
      </c>
      <c r="P2" s="24">
        <f>'POV-GOD'!B9</f>
        <v>13239105.680000002</v>
      </c>
      <c r="Q2" s="24">
        <f>'POV-GOD'!B10</f>
        <v>10938286.65</v>
      </c>
      <c r="R2" s="24">
        <f>'POV-GOD'!B11</f>
        <v>1809281.32</v>
      </c>
      <c r="S2" s="24">
        <f>'POV-GOD'!B12</f>
        <v>491537.71</v>
      </c>
      <c r="T2" s="24">
        <f>'POV-GOD'!B13</f>
        <v>608648.26</v>
      </c>
      <c r="U2" s="24">
        <f>'POV-GOD'!B14</f>
        <v>3285.9</v>
      </c>
      <c r="V2" s="24">
        <f>'POV-GOD'!B15</f>
        <v>593942.82999999996</v>
      </c>
      <c r="W2" s="24">
        <f>'POV-GOD'!B16</f>
        <v>9500</v>
      </c>
      <c r="X2" s="24">
        <f>'POV-GOD'!B17</f>
        <v>1919.53</v>
      </c>
      <c r="Y2" s="24">
        <f>'POV-GOD'!B18</f>
        <v>599735.83000000007</v>
      </c>
      <c r="Z2" s="24">
        <f>'POV-GOD'!B19</f>
        <v>308215.34999999998</v>
      </c>
      <c r="AA2" s="24">
        <f>'POV-GOD'!B20</f>
        <v>8507.82</v>
      </c>
      <c r="AB2" s="24">
        <f>'POV-GOD'!B21</f>
        <v>271151.86</v>
      </c>
      <c r="AC2" s="24">
        <f>'POV-GOD'!B22</f>
        <v>11860.8</v>
      </c>
      <c r="AD2" s="24">
        <f>'POV-GOD'!B23</f>
        <v>1831605.98</v>
      </c>
      <c r="AE2" s="24">
        <f>'POV-GOD'!B24</f>
        <v>648883.04</v>
      </c>
      <c r="AF2" s="24">
        <f>'POV-GOD'!B25</f>
        <v>279096.88</v>
      </c>
      <c r="AG2" s="24">
        <f>'POV-GOD'!B26</f>
        <v>0</v>
      </c>
      <c r="AH2" s="24">
        <f>'POV-GOD'!B27</f>
        <v>95908.25</v>
      </c>
      <c r="AI2" s="24">
        <f>'POV-GOD'!B28</f>
        <v>241494.19</v>
      </c>
      <c r="AJ2" s="24">
        <f>'POV-GOD'!B29</f>
        <v>0</v>
      </c>
      <c r="AK2" s="24">
        <f>'POV-GOD'!B30</f>
        <v>50042.39</v>
      </c>
      <c r="AL2" s="24">
        <f>'POV-GOD'!B31</f>
        <v>111759.24</v>
      </c>
      <c r="AM2" s="24">
        <f>'POV-GOD'!B32</f>
        <v>404421.99</v>
      </c>
      <c r="AN2" s="24">
        <f>'POV-GOD'!B33</f>
        <v>141645.21000000002</v>
      </c>
      <c r="AO2" s="24">
        <f>'POV-GOD'!B34</f>
        <v>109957.71</v>
      </c>
      <c r="AP2" s="24">
        <f>'POV-GOD'!B35</f>
        <v>0</v>
      </c>
      <c r="AQ2" s="24">
        <f>'POV-GOD'!B36</f>
        <v>31687.5</v>
      </c>
      <c r="AR2" s="24">
        <f>'POV-GOD'!B37</f>
        <v>17000000</v>
      </c>
      <c r="AS2" s="24">
        <f>'POV-GOD'!B38</f>
        <v>17000000</v>
      </c>
      <c r="AT2" s="24">
        <f>'POV-GOD'!B39</f>
        <v>579259.03999999724</v>
      </c>
      <c r="AU2" s="6">
        <f>(M2/2)+L2</f>
        <v>107</v>
      </c>
      <c r="AV2" s="24">
        <f>O2/AU2</f>
        <v>153464.86878504677</v>
      </c>
      <c r="AW2" s="24">
        <f>P2/AU2</f>
        <v>123729.95962616825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2021-07-13T06:31:15Z</cp:lastPrinted>
  <dcterms:created xsi:type="dcterms:W3CDTF">2020-02-11T11:22:05Z</dcterms:created>
  <dcterms:modified xsi:type="dcterms:W3CDTF">2021-07-13T06:45:10Z</dcterms:modified>
</cp:coreProperties>
</file>